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835"/>
  </bookViews>
  <sheets>
    <sheet name="Auswertung" sheetId="5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5" l="1"/>
  <c r="I23" i="5"/>
  <c r="I20" i="5"/>
  <c r="I19" i="5"/>
  <c r="H12" i="5"/>
  <c r="I12" i="5"/>
  <c r="I11" i="5"/>
  <c r="H11" i="5"/>
  <c r="H10" i="5"/>
  <c r="H21" i="5" s="1"/>
  <c r="H9" i="5"/>
  <c r="H15" i="5" s="1"/>
  <c r="I10" i="5"/>
  <c r="I9" i="5"/>
  <c r="I15" i="5" s="1"/>
  <c r="M21" i="5" l="1"/>
  <c r="I21" i="5"/>
  <c r="D9" i="5"/>
  <c r="D10" i="5"/>
  <c r="D11" i="5"/>
  <c r="D5" i="5"/>
  <c r="D6" i="5"/>
  <c r="L11" i="5"/>
  <c r="K11" i="5"/>
  <c r="J11" i="5"/>
  <c r="L10" i="5"/>
  <c r="K10" i="5"/>
  <c r="J10" i="5"/>
  <c r="L9" i="5"/>
  <c r="K9" i="5"/>
  <c r="J9" i="5"/>
  <c r="D4" i="5"/>
  <c r="L13" i="5" l="1"/>
  <c r="K13" i="5"/>
  <c r="J13" i="5"/>
</calcChain>
</file>

<file path=xl/sharedStrings.xml><?xml version="1.0" encoding="utf-8"?>
<sst xmlns="http://schemas.openxmlformats.org/spreadsheetml/2006/main" count="36" uniqueCount="36">
  <si>
    <t>Buchende Betriebe</t>
  </si>
  <si>
    <t>Anzahl</t>
  </si>
  <si>
    <t>Betriebe mit DBE</t>
  </si>
  <si>
    <t>Betriebe mit NV</t>
  </si>
  <si>
    <t>Betriebe mit DBE aber ohne NV</t>
  </si>
  <si>
    <t>Betriebe mit NV aber ohne DBE</t>
  </si>
  <si>
    <t>Umsatzpotenzial 50 % Konvertierung</t>
  </si>
  <si>
    <t>Umsatzpotenzial 75 % Konvertierung</t>
  </si>
  <si>
    <t>Umsatzpotenzial 100 % Konvertierung</t>
  </si>
  <si>
    <t>Konvertierung</t>
  </si>
  <si>
    <t>DBE Kunden auf NV upsellen</t>
  </si>
  <si>
    <t>NV Kunden auf DBE upsellen</t>
  </si>
  <si>
    <t>Kunden auf NV upsellen</t>
  </si>
  <si>
    <t>Betriebsfläche 
Gesamt</t>
  </si>
  <si>
    <t>Betriebsfläche 
Durchschnittliche</t>
  </si>
  <si>
    <t>Nicht buchende Betriebe
(ausgehend von Nutzer NFL)</t>
  </si>
  <si>
    <t>Anmerkungen:</t>
  </si>
  <si>
    <t>"Buchender Betrieb" = Hat mind. 1 Fruchtart in der Anbauplanung gepflegt</t>
  </si>
  <si>
    <t>Nicht buchende Betriebe haben kaum Flächen eingelesen -&gt; als Zielstellung?</t>
  </si>
  <si>
    <t>NV Kunden auf DBE heben hat kaum Potenzial</t>
  </si>
  <si>
    <t>DBE Kunden auf NV heben hat viel Potenzial -&gt; Kosten/Nutzen?</t>
  </si>
  <si>
    <t>Buchende Betriebe ohne DBE oder NV auf eines von beiden heben hat viel Potenzial -&gt; Kosten/Nutzen?</t>
  </si>
  <si>
    <t>FarmFacts- und Partneradressen sind herausgefiltert</t>
  </si>
  <si>
    <t>Betriebe mit Anbauplanung 
ohne DBE und NV</t>
  </si>
  <si>
    <t>Konvertierung Anteil (Potenzial)</t>
  </si>
  <si>
    <t xml:space="preserve">Umsatzpotenzial NV </t>
  </si>
  <si>
    <t>Neukunden durch NV zu gewinnen</t>
  </si>
  <si>
    <t>Eigene Kunden in DL durch Vertrieb</t>
  </si>
  <si>
    <t>Maintenance und Entwicklung NV in LIVE in bestehenden BDL für 2019/2020</t>
  </si>
  <si>
    <t>Tötung NV in LIVE und Erbringung NV als DL analog SSB</t>
  </si>
  <si>
    <t xml:space="preserve">Anzahl Stunden durch Vertrieb </t>
  </si>
  <si>
    <t>Anzahl (Kunden/Freischaltungen)</t>
  </si>
  <si>
    <t>Freischaltungen RWZ (unendlich ha)</t>
  </si>
  <si>
    <t>Freischaltungen BayWa (unendlich ha)</t>
  </si>
  <si>
    <t>Ohne FF eigene DL - nur über Partner</t>
  </si>
  <si>
    <t>mit DL durch FF Vertrieb (Aufwand entsprechender Stunden)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</si>
</sst>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4" fontId="0" fillId="0" borderId="0" xfId="0" applyNumberFormat="1"/>
    <xf numFmtId="164" fontId="0" fillId="0" borderId="0" xfId="0" applyNumberForma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wrapText="1"/>
    </xf>
    <xf numFmtId="164" fontId="1" fillId="0" borderId="0" xfId="0" applyNumberFormat="1" applyFont="1"/>
    <xf numFmtId="3" fontId="0" fillId="0" borderId="0" xfId="0" applyNumberFormat="1"/>
    <xf numFmtId="3" fontId="0" fillId="0" borderId="0" xfId="0" applyNumberFormat="1" applyAlignment="1">
      <alignment vertical="center"/>
    </xf>
    <xf numFmtId="10" fontId="0" fillId="0" borderId="0" xfId="0" applyNumberFormat="1"/>
    <xf numFmtId="0" fontId="1" fillId="0" borderId="0" xfId="0" applyFont="1" applyAlignment="1">
      <alignment horizontal="left" vertical="center" wrapText="1"/>
    </xf>
    <xf numFmtId="0" fontId="0" fillId="2" borderId="0" xfId="0" applyFill="1"/>
    <xf numFmtId="1" fontId="0" fillId="0" borderId="0" xfId="0" applyNumberFormat="1"/>
    <xf numFmtId="1" fontId="1" fillId="0" borderId="0" xfId="0" applyNumberFormat="1" applyFont="1"/>
    <xf numFmtId="1" fontId="0" fillId="2" borderId="0" xfId="0" applyNumberFormat="1" applyFill="1"/>
    <xf numFmtId="165" fontId="0" fillId="0" borderId="0" xfId="0" applyNumberFormat="1"/>
    <xf numFmtId="165" fontId="1" fillId="0" borderId="0" xfId="0" applyNumberFormat="1" applyFont="1"/>
    <xf numFmtId="165" fontId="0" fillId="2" borderId="0" xfId="0" applyNumberFormat="1" applyFill="1"/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</cellXfs>
  <cellStyles count="1">
    <cellStyle name="Standard" xfId="0" builtinId="0"/>
  </cellStyles>
  <dxfs count="3"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</dxfs>
  <tableStyles count="1" defaultTableStyle="TableStyleMedium2" defaultPivotStyle="PivotStyleLight16">
    <tableStyle name="TableStyleQueryResult" pivot="0" count="3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32"/>
  <sheetViews>
    <sheetView tabSelected="1" zoomScale="115" zoomScaleNormal="115" workbookViewId="0">
      <selection activeCell="H11" sqref="H11"/>
    </sheetView>
  </sheetViews>
  <sheetFormatPr baseColWidth="10" defaultRowHeight="15" x14ac:dyDescent="0.25"/>
  <cols>
    <col min="1" max="1" width="29" bestFit="1" customWidth="1"/>
    <col min="3" max="3" width="15.140625" customWidth="1"/>
    <col min="4" max="4" width="17.7109375" customWidth="1"/>
    <col min="6" max="6" width="26.7109375" bestFit="1" customWidth="1"/>
    <col min="7" max="7" width="26.7109375" customWidth="1"/>
    <col min="8" max="8" width="31.140625" bestFit="1" customWidth="1"/>
    <col min="9" max="9" width="33.85546875" bestFit="1" customWidth="1"/>
    <col min="10" max="12" width="33.85546875" hidden="1" customWidth="1"/>
    <col min="13" max="13" width="27.42578125" customWidth="1"/>
  </cols>
  <sheetData>
    <row r="1" spans="1:13" ht="29.25" customHeight="1" x14ac:dyDescent="0.25">
      <c r="B1" s="1" t="s">
        <v>1</v>
      </c>
      <c r="C1" s="6" t="s">
        <v>13</v>
      </c>
      <c r="D1" s="6" t="s">
        <v>14</v>
      </c>
      <c r="F1" s="1" t="s">
        <v>9</v>
      </c>
      <c r="G1" s="1" t="s">
        <v>24</v>
      </c>
      <c r="H1" s="1" t="s">
        <v>31</v>
      </c>
      <c r="I1" s="1" t="s">
        <v>25</v>
      </c>
      <c r="J1" s="1" t="s">
        <v>6</v>
      </c>
      <c r="K1" s="1" t="s">
        <v>7</v>
      </c>
      <c r="L1" s="1" t="s">
        <v>8</v>
      </c>
      <c r="M1" s="1" t="s">
        <v>30</v>
      </c>
    </row>
    <row r="3" spans="1:13" s="12" customFormat="1" x14ac:dyDescent="0.25">
      <c r="A3" s="12" t="s">
        <v>28</v>
      </c>
    </row>
    <row r="4" spans="1:13" x14ac:dyDescent="0.25">
      <c r="A4" s="1" t="s">
        <v>0</v>
      </c>
      <c r="B4" s="8">
        <v>3560</v>
      </c>
      <c r="C4" s="2">
        <v>350222.54856506118</v>
      </c>
      <c r="D4" s="2">
        <f>C4/B4</f>
        <v>98.377120383444151</v>
      </c>
    </row>
    <row r="5" spans="1:13" x14ac:dyDescent="0.25">
      <c r="A5" s="1" t="s">
        <v>2</v>
      </c>
      <c r="B5" s="8">
        <v>1412</v>
      </c>
      <c r="C5" s="2">
        <v>102163.0683</v>
      </c>
      <c r="D5" s="2">
        <f t="shared" ref="D5:D11" si="0">C5/B5</f>
        <v>72.353447804532578</v>
      </c>
    </row>
    <row r="6" spans="1:13" x14ac:dyDescent="0.25">
      <c r="A6" s="1" t="s">
        <v>3</v>
      </c>
      <c r="B6" s="8">
        <v>47</v>
      </c>
      <c r="C6" s="2">
        <v>2514.3229999999999</v>
      </c>
      <c r="D6" s="2">
        <f t="shared" si="0"/>
        <v>53.496234042553191</v>
      </c>
    </row>
    <row r="7" spans="1:13" x14ac:dyDescent="0.25">
      <c r="B7" s="8"/>
      <c r="D7" s="2"/>
    </row>
    <row r="8" spans="1:13" x14ac:dyDescent="0.25">
      <c r="B8" s="8"/>
      <c r="D8" s="2"/>
    </row>
    <row r="9" spans="1:13" x14ac:dyDescent="0.25">
      <c r="A9" s="1" t="s">
        <v>4</v>
      </c>
      <c r="B9" s="8">
        <v>1370</v>
      </c>
      <c r="C9" s="2">
        <v>100045.053</v>
      </c>
      <c r="D9" s="2">
        <f t="shared" si="0"/>
        <v>73.025586131386859</v>
      </c>
      <c r="F9" t="s">
        <v>10</v>
      </c>
      <c r="G9" s="10">
        <v>0.1</v>
      </c>
      <c r="H9" s="13">
        <f>G9*B9</f>
        <v>137</v>
      </c>
      <c r="I9" s="16">
        <f>((B9*25)+(C9*0.25))*G9</f>
        <v>5926.1263250000011</v>
      </c>
      <c r="J9" s="3">
        <f>((B9*25)+(C9*0.25))*0.5</f>
        <v>29630.631625000002</v>
      </c>
      <c r="K9" s="3">
        <f>((B9*25)+(C9*0.25))*0.75</f>
        <v>44445.947437499999</v>
      </c>
      <c r="L9" s="3">
        <f>((B9*25)+(C9*0.25))</f>
        <v>59261.263250000004</v>
      </c>
    </row>
    <row r="10" spans="1:13" x14ac:dyDescent="0.25">
      <c r="A10" s="1" t="s">
        <v>5</v>
      </c>
      <c r="B10" s="8">
        <v>6</v>
      </c>
      <c r="C10" s="2">
        <v>396.30799999999999</v>
      </c>
      <c r="D10" s="2">
        <f t="shared" si="0"/>
        <v>66.051333333333332</v>
      </c>
      <c r="F10" t="s">
        <v>11</v>
      </c>
      <c r="G10" s="10">
        <v>0.5</v>
      </c>
      <c r="H10" s="13">
        <f t="shared" ref="H10" si="1">G10*B10</f>
        <v>3</v>
      </c>
      <c r="I10" s="16">
        <f>((B10*25)+(C10*0.25))*G10</f>
        <v>124.5385</v>
      </c>
      <c r="J10" s="3">
        <f>((B10*25)+(C10*0.25))*0.5</f>
        <v>124.5385</v>
      </c>
      <c r="K10" s="3">
        <f>((B10*25)+(C10*0.25))*0.75</f>
        <v>186.80775</v>
      </c>
      <c r="L10" s="3">
        <f>((B10*25)+(C10*0.25))</f>
        <v>249.077</v>
      </c>
    </row>
    <row r="11" spans="1:13" ht="15" customHeight="1" x14ac:dyDescent="0.25">
      <c r="A11" s="11" t="s">
        <v>23</v>
      </c>
      <c r="B11" s="9">
        <v>2143</v>
      </c>
      <c r="C11" s="5">
        <v>247663.1716</v>
      </c>
      <c r="D11" s="5">
        <f t="shared" si="0"/>
        <v>115.56844218385442</v>
      </c>
      <c r="F11" t="s">
        <v>12</v>
      </c>
      <c r="G11" s="10">
        <v>0.1</v>
      </c>
      <c r="H11" s="13">
        <f>G11*B11</f>
        <v>214.3</v>
      </c>
      <c r="I11" s="16">
        <f>(($B$11*25)+($C$11*0.25))*G11</f>
        <v>11549.079290000001</v>
      </c>
      <c r="J11" s="3">
        <f>((B11*25)+(C11*0.25))*0.5</f>
        <v>57745.39645</v>
      </c>
      <c r="K11" s="3">
        <f>((B11*25)+(C11*0.25))*0.75</f>
        <v>86618.094675</v>
      </c>
      <c r="L11" s="3">
        <f>((B11*25)+(C11*0.25))</f>
        <v>115490.7929</v>
      </c>
    </row>
    <row r="12" spans="1:13" ht="30" x14ac:dyDescent="0.25">
      <c r="A12" s="6" t="s">
        <v>15</v>
      </c>
      <c r="B12" s="9">
        <v>4348</v>
      </c>
      <c r="C12" s="5">
        <v>24084</v>
      </c>
      <c r="G12" s="10">
        <v>0.05</v>
      </c>
      <c r="H12" s="13">
        <f>G12*B12</f>
        <v>217.4</v>
      </c>
      <c r="I12" s="16">
        <f>(($B$11*25)+($C$11*0.25))*G12</f>
        <v>5774.5396450000007</v>
      </c>
    </row>
    <row r="13" spans="1:13" x14ac:dyDescent="0.25">
      <c r="A13" s="1" t="s">
        <v>26</v>
      </c>
      <c r="B13" s="8">
        <v>0</v>
      </c>
      <c r="C13" s="4"/>
      <c r="H13" s="13"/>
      <c r="I13" s="16"/>
      <c r="J13" s="7">
        <f>SUM(J9:J11)</f>
        <v>87500.566575000004</v>
      </c>
      <c r="K13" s="7">
        <f>SUM(K9:K11)</f>
        <v>131250.84986250001</v>
      </c>
      <c r="L13" s="7">
        <f>SUM(L9:L11)</f>
        <v>175001.13315000001</v>
      </c>
    </row>
    <row r="14" spans="1:13" x14ac:dyDescent="0.25">
      <c r="H14" s="13"/>
      <c r="I14" s="16"/>
    </row>
    <row r="15" spans="1:13" x14ac:dyDescent="0.25">
      <c r="H15" s="14">
        <f>SUM(H9:H12)</f>
        <v>571.70000000000005</v>
      </c>
      <c r="I15" s="17">
        <f>SUM(I9:I13)</f>
        <v>23374.283760000002</v>
      </c>
    </row>
    <row r="16" spans="1:13" x14ac:dyDescent="0.25">
      <c r="H16" s="13"/>
      <c r="I16" s="16"/>
    </row>
    <row r="17" spans="1:13" s="12" customFormat="1" x14ac:dyDescent="0.25">
      <c r="A17" s="12" t="s">
        <v>29</v>
      </c>
      <c r="H17" s="15"/>
      <c r="I17" s="18"/>
    </row>
    <row r="18" spans="1:13" x14ac:dyDescent="0.25">
      <c r="H18" s="13"/>
      <c r="I18" s="16"/>
    </row>
    <row r="19" spans="1:13" x14ac:dyDescent="0.25">
      <c r="A19" s="1" t="s">
        <v>33</v>
      </c>
      <c r="H19" s="13">
        <v>4</v>
      </c>
      <c r="I19" s="16">
        <f>(4680*H19)*0.8</f>
        <v>14976</v>
      </c>
    </row>
    <row r="20" spans="1:13" x14ac:dyDescent="0.25">
      <c r="A20" s="1" t="s">
        <v>32</v>
      </c>
      <c r="H20" s="13">
        <v>2</v>
      </c>
      <c r="I20" s="16">
        <f>4680*H20*0.8</f>
        <v>7488</v>
      </c>
    </row>
    <row r="21" spans="1:13" x14ac:dyDescent="0.25">
      <c r="A21" s="1" t="s">
        <v>27</v>
      </c>
      <c r="H21" s="13">
        <f>H10+H11*0.75+H12*0.75</f>
        <v>326.77500000000003</v>
      </c>
      <c r="I21" s="16">
        <f>H21*270+76*5</f>
        <v>88609.250000000015</v>
      </c>
      <c r="M21" s="13">
        <f>H21*5</f>
        <v>1633.8750000000002</v>
      </c>
    </row>
    <row r="22" spans="1:13" x14ac:dyDescent="0.25">
      <c r="I22" s="16"/>
    </row>
    <row r="23" spans="1:13" x14ac:dyDescent="0.25">
      <c r="H23" s="19" t="s">
        <v>35</v>
      </c>
      <c r="I23" s="17">
        <f>SUM(I19:I21)</f>
        <v>111073.25000000001</v>
      </c>
    </row>
    <row r="24" spans="1:13" x14ac:dyDescent="0.25">
      <c r="H24" s="20" t="s">
        <v>34</v>
      </c>
      <c r="I24" s="17">
        <f>I19+I20</f>
        <v>22464</v>
      </c>
    </row>
    <row r="26" spans="1:13" x14ac:dyDescent="0.25">
      <c r="A26" s="1" t="s">
        <v>16</v>
      </c>
    </row>
    <row r="27" spans="1:13" x14ac:dyDescent="0.25">
      <c r="A27" t="s">
        <v>22</v>
      </c>
    </row>
    <row r="28" spans="1:13" x14ac:dyDescent="0.25">
      <c r="A28" t="s">
        <v>17</v>
      </c>
    </row>
    <row r="29" spans="1:13" x14ac:dyDescent="0.25">
      <c r="A29" t="s">
        <v>18</v>
      </c>
    </row>
    <row r="30" spans="1:13" x14ac:dyDescent="0.25">
      <c r="A30" t="s">
        <v>19</v>
      </c>
    </row>
    <row r="31" spans="1:13" x14ac:dyDescent="0.25">
      <c r="A31" t="s">
        <v>20</v>
      </c>
    </row>
    <row r="32" spans="1:13" x14ac:dyDescent="0.25">
      <c r="A32" t="s">
        <v>21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Auswertung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2019-07-02T05:48:14Z</dcterms:created>
  <dcterms:modified xsi:type="dcterms:W3CDTF">2019-07-08T07:53:29Z</dcterms:modified>
</cp:coreProperties>
</file>